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ferta\Ofertas\20250512 - Estella\"/>
    </mc:Choice>
  </mc:AlternateContent>
  <xr:revisionPtr revIDLastSave="0" documentId="8_{319E6127-2E29-44D3-8A1A-02B9840DCCE8}" xr6:coauthVersionLast="47" xr6:coauthVersionMax="47" xr10:uidLastSave="{00000000-0000-0000-0000-000000000000}"/>
  <bookViews>
    <workbookView xWindow="-120" yWindow="-120" windowWidth="24240" windowHeight="13020" xr2:uid="{481A8178-05CF-44E4-A762-A144968E2DFE}"/>
  </bookViews>
  <sheets>
    <sheet name="BBM - NNTTs" sheetId="3" r:id="rId1"/>
    <sheet name="Plantilla de Validacion " sheetId="1" r:id="rId2"/>
    <sheet name="SB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  <c r="B16" i="1"/>
  <c r="C16" i="1" s="1"/>
  <c r="D16" i="1" s="1"/>
  <c r="E16" i="1" s="1"/>
  <c r="G12" i="3"/>
  <c r="H12" i="3" s="1"/>
  <c r="G9" i="3"/>
  <c r="H9" i="3" s="1"/>
  <c r="G20" i="3"/>
  <c r="H20" i="3" s="1"/>
  <c r="E15" i="1"/>
  <c r="G15" i="1" s="1"/>
  <c r="I15" i="1" s="1"/>
  <c r="E14" i="1"/>
  <c r="B15" i="1"/>
  <c r="C15" i="1" s="1"/>
  <c r="D15" i="1" s="1"/>
  <c r="B14" i="1"/>
  <c r="C14" i="1" s="1"/>
  <c r="D14" i="1" s="1"/>
  <c r="D21" i="4"/>
  <c r="D24" i="4"/>
  <c r="D3" i="4"/>
  <c r="D4" i="4"/>
  <c r="D6" i="4"/>
  <c r="D7" i="4"/>
  <c r="D8" i="4"/>
  <c r="D9" i="4"/>
  <c r="D11" i="4"/>
  <c r="D12" i="4"/>
  <c r="D13" i="4"/>
  <c r="D14" i="4"/>
  <c r="D15" i="4"/>
  <c r="D17" i="4"/>
  <c r="D18" i="4"/>
  <c r="D19" i="4"/>
  <c r="D22" i="4"/>
  <c r="D23" i="4"/>
  <c r="D26" i="4"/>
  <c r="D2" i="4"/>
  <c r="H17" i="1"/>
  <c r="G13" i="3"/>
  <c r="H13" i="3" s="1"/>
  <c r="G15" i="3"/>
  <c r="H15" i="3" s="1"/>
  <c r="G17" i="3"/>
  <c r="H17" i="3" s="1"/>
  <c r="G18" i="3"/>
  <c r="H18" i="3" s="1"/>
  <c r="G10" i="3"/>
  <c r="H10" i="3" s="1"/>
  <c r="N44" i="3"/>
  <c r="K26" i="3"/>
  <c r="F16" i="1" s="1"/>
  <c r="I26" i="3"/>
  <c r="F14" i="1" s="1"/>
  <c r="G16" i="1" l="1"/>
  <c r="I16" i="1" s="1"/>
  <c r="G14" i="1"/>
  <c r="I14" i="1" s="1"/>
  <c r="H28" i="3"/>
  <c r="C20" i="1" s="1"/>
  <c r="M26" i="3"/>
  <c r="M28" i="3" s="1"/>
  <c r="L26" i="3"/>
  <c r="K28" i="3"/>
  <c r="J26" i="3"/>
  <c r="I28" i="3"/>
  <c r="L28" i="3" l="1"/>
  <c r="N43" i="3" s="1"/>
  <c r="M43" i="3"/>
  <c r="J28" i="3"/>
  <c r="M42" i="3"/>
  <c r="N28" i="3" l="1"/>
  <c r="N29" i="3" s="1"/>
  <c r="N37" i="3" s="1"/>
  <c r="N42" i="3"/>
  <c r="N46" i="3" s="1"/>
  <c r="N38" i="3" l="1"/>
  <c r="C25" i="1"/>
  <c r="F17" i="1"/>
  <c r="I17" i="1" l="1"/>
  <c r="I9" i="1" s="1"/>
  <c r="F29" i="1" s="1"/>
  <c r="F26" i="1" l="1"/>
  <c r="D28" i="1" l="1"/>
  <c r="B28" i="1" s="1"/>
  <c r="B29" i="1" s="1"/>
  <c r="D29" i="1" l="1"/>
</calcChain>
</file>

<file path=xl/sharedStrings.xml><?xml version="1.0" encoding="utf-8"?>
<sst xmlns="http://schemas.openxmlformats.org/spreadsheetml/2006/main" count="172" uniqueCount="152">
  <si>
    <t>ID Proyecto:</t>
  </si>
  <si>
    <t>xx/xxx/23</t>
  </si>
  <si>
    <t>Fecha inicio:</t>
  </si>
  <si>
    <t>Importe:</t>
  </si>
  <si>
    <t>Importe Máximo:</t>
  </si>
  <si>
    <t>Fecha fin:</t>
  </si>
  <si>
    <t>Plazo garantía:</t>
  </si>
  <si>
    <t>Cliente</t>
  </si>
  <si>
    <t>Objeto:</t>
  </si>
  <si>
    <t>A) Plan de facturacion</t>
  </si>
  <si>
    <t>Fecha Factura</t>
  </si>
  <si>
    <t>Importe</t>
  </si>
  <si>
    <t>B) Costes</t>
  </si>
  <si>
    <t>b-1.Personal</t>
  </si>
  <si>
    <t>Recurso</t>
  </si>
  <si>
    <t>SBA</t>
  </si>
  <si>
    <t>SS</t>
  </si>
  <si>
    <t>Coste salarial</t>
  </si>
  <si>
    <t>Tarifa hora</t>
  </si>
  <si>
    <t>Horas</t>
  </si>
  <si>
    <t>Coste imp.</t>
  </si>
  <si>
    <t>Dietas</t>
  </si>
  <si>
    <t>Coste imp.total</t>
  </si>
  <si>
    <t>b-2.Costes directos</t>
  </si>
  <si>
    <t>Concepto</t>
  </si>
  <si>
    <t>Proveedor</t>
  </si>
  <si>
    <t>% MB estimado</t>
  </si>
  <si>
    <t>Coste total</t>
  </si>
  <si>
    <t>C) Márgenes</t>
  </si>
  <si>
    <t>Margen bruto</t>
  </si>
  <si>
    <t>Margen neto</t>
  </si>
  <si>
    <t>% margen bruto</t>
  </si>
  <si>
    <t>% margen neto</t>
  </si>
  <si>
    <t xml:space="preserve">Tarifa estimada </t>
  </si>
  <si>
    <t>Si margen neto&gt; 5%</t>
  </si>
  <si>
    <t>OK</t>
  </si>
  <si>
    <t>Salvo suministros  &gt; 10%</t>
  </si>
  <si>
    <t>Si margen neto&lt; 5%</t>
  </si>
  <si>
    <t>Comité de Operaciones</t>
  </si>
  <si>
    <t>Importe &gt; 500k</t>
  </si>
  <si>
    <t>En UTE</t>
  </si>
  <si>
    <t>CRM</t>
  </si>
  <si>
    <t>Plan de trabajo</t>
  </si>
  <si>
    <t xml:space="preserve">Web </t>
  </si>
  <si>
    <t>Oficina Virtual</t>
  </si>
  <si>
    <t>Analista Técnico</t>
  </si>
  <si>
    <t>Programador Junior</t>
  </si>
  <si>
    <t>Gestión, Analisis y Diseño</t>
  </si>
  <si>
    <t>Entregable</t>
  </si>
  <si>
    <t>Reuniones y actas</t>
  </si>
  <si>
    <t>Gestión</t>
  </si>
  <si>
    <t>Requisitos, Análisis funcional y Mapa Web</t>
  </si>
  <si>
    <t>Benchmarking + Diseño de interfaces + Guia estilo + Accesibilidad + Usab. y UX</t>
  </si>
  <si>
    <t>Hosting: 3 años</t>
  </si>
  <si>
    <t>Audiovisuales foto,vid,3d</t>
  </si>
  <si>
    <t>Redactar contenidos</t>
  </si>
  <si>
    <t>Redactar juegos</t>
  </si>
  <si>
    <t>Traducir Contenidos</t>
  </si>
  <si>
    <t>Registrar derechos SGAE</t>
  </si>
  <si>
    <t>TOTAL COSTE</t>
  </si>
  <si>
    <t>TOTAL PVP</t>
  </si>
  <si>
    <t>PCAP pag 26</t>
  </si>
  <si>
    <t>Solvencia técnica</t>
  </si>
  <si>
    <t>Criterios de adjudicación</t>
  </si>
  <si>
    <t>PCAP pag 29</t>
  </si>
  <si>
    <r>
      <rPr>
        <b/>
        <sz val="11"/>
        <color theme="1"/>
        <rFont val="Calibri"/>
        <family val="2"/>
        <scheme val="minor"/>
      </rPr>
      <t>Subcontratación</t>
    </r>
    <r>
      <rPr>
        <sz val="11"/>
        <color theme="1"/>
        <rFont val="Calibri"/>
        <scheme val="minor"/>
      </rPr>
      <t xml:space="preserve"> - No es obligatorio indicar nada sobre las subcontrataciones en la oferta</t>
    </r>
  </si>
  <si>
    <t>Unidades</t>
  </si>
  <si>
    <t>Direccion Inmersivos</t>
  </si>
  <si>
    <t>Analista Inmersivos</t>
  </si>
  <si>
    <t>Diseñador y Maquetador inmersivos</t>
  </si>
  <si>
    <t>Trabajo de Campo</t>
  </si>
  <si>
    <t>Creativo Multimedia</t>
  </si>
  <si>
    <t>Inmersivos</t>
  </si>
  <si>
    <t>Incluido en el Hosting General</t>
  </si>
  <si>
    <t>Viajes 3 meses x 2,000 €</t>
  </si>
  <si>
    <t>En la zona de inmersivos se incorpora el perfil de una periodista que documentaria los textos y haria las traducciones.</t>
  </si>
  <si>
    <t>No tendriamos derechos SGAE se desarrollaria todos los fondos musicales por IA.</t>
  </si>
  <si>
    <t>Coste</t>
  </si>
  <si>
    <t>Bilbomatica</t>
  </si>
  <si>
    <t>Subcontratacion BM</t>
  </si>
  <si>
    <t>Viajes BM</t>
  </si>
  <si>
    <t>Total</t>
  </si>
  <si>
    <t>Puesta en valor del Patrimonio Cultural de la Zona Media de Navarra</t>
  </si>
  <si>
    <t>PRA pag 7</t>
  </si>
  <si>
    <t>PRA pag 12</t>
  </si>
  <si>
    <t>PRA pag 5</t>
  </si>
  <si>
    <t>Precio de la licitacion (sin IVA)</t>
  </si>
  <si>
    <t>Oferta Económica</t>
  </si>
  <si>
    <t>Formacion específica en igualdad de oportunidades</t>
  </si>
  <si>
    <t>Formulas 50p</t>
  </si>
  <si>
    <t>Memoria 50p</t>
  </si>
  <si>
    <r>
      <rPr>
        <b/>
        <sz val="11"/>
        <color theme="1"/>
        <rFont val="Calibri"/>
        <family val="2"/>
        <scheme val="minor"/>
      </rPr>
      <t>Plazo</t>
    </r>
    <r>
      <rPr>
        <sz val="11"/>
        <color theme="1"/>
        <rFont val="Calibri"/>
        <scheme val="minor"/>
      </rPr>
      <t xml:space="preserve"> de Presentación de Oferta - Hasta el 15</t>
    </r>
    <r>
      <rPr>
        <b/>
        <sz val="11"/>
        <color theme="1"/>
        <rFont val="Calibri"/>
        <family val="2"/>
        <scheme val="minor"/>
      </rPr>
      <t>/05/2025</t>
    </r>
    <r>
      <rPr>
        <sz val="11"/>
        <color theme="1"/>
        <rFont val="Calibri"/>
        <scheme val="minor"/>
      </rPr>
      <t xml:space="preserve"> a las 14:00 - Jueves</t>
    </r>
  </si>
  <si>
    <r>
      <rPr>
        <b/>
        <sz val="11"/>
        <color theme="1"/>
        <rFont val="Calibri"/>
        <family val="2"/>
        <scheme val="minor"/>
      </rPr>
      <t>Oferta 36 pags</t>
    </r>
    <r>
      <rPr>
        <sz val="11"/>
        <color theme="1"/>
        <rFont val="Calibri"/>
        <scheme val="minor"/>
      </rPr>
      <t xml:space="preserve"> incluyendo indice y excluyendo anexos - </t>
    </r>
    <r>
      <rPr>
        <b/>
        <sz val="11"/>
        <color theme="1"/>
        <rFont val="Calibri"/>
        <family val="2"/>
        <scheme val="minor"/>
      </rPr>
      <t>Arial XX</t>
    </r>
    <r>
      <rPr>
        <sz val="11"/>
        <color theme="1"/>
        <rFont val="Calibri"/>
        <scheme val="minor"/>
      </rPr>
      <t xml:space="preserve"> - </t>
    </r>
    <r>
      <rPr>
        <b/>
        <sz val="11"/>
        <color theme="1"/>
        <rFont val="Calibri"/>
        <family val="2"/>
        <scheme val="minor"/>
      </rPr>
      <t>entrelineado XX</t>
    </r>
    <r>
      <rPr>
        <sz val="11"/>
        <color theme="1"/>
        <rFont val="Calibri"/>
        <scheme val="minor"/>
      </rPr>
      <t xml:space="preserve"> - espazado entre </t>
    </r>
    <r>
      <rPr>
        <b/>
        <sz val="11"/>
        <color theme="1"/>
        <rFont val="Calibri"/>
        <family val="2"/>
        <scheme val="minor"/>
      </rPr>
      <t>parrafos  XX</t>
    </r>
  </si>
  <si>
    <r>
      <rPr>
        <b/>
        <sz val="11"/>
        <color theme="1"/>
        <rFont val="Calibri"/>
        <family val="2"/>
        <scheme val="minor"/>
      </rPr>
      <t>Solvencia economica</t>
    </r>
    <r>
      <rPr>
        <sz val="11"/>
        <color theme="1"/>
        <rFont val="Calibri"/>
        <scheme val="minor"/>
      </rPr>
      <t xml:space="preserve"> volumen negocio al conjunto de los ultimos 3 años superior a </t>
    </r>
    <r>
      <rPr>
        <b/>
        <sz val="11"/>
        <color theme="1"/>
        <rFont val="Calibri"/>
        <family val="2"/>
        <scheme val="minor"/>
      </rPr>
      <t>192.750 €</t>
    </r>
  </si>
  <si>
    <r>
      <t xml:space="preserve">Equipo de Trabajo: </t>
    </r>
    <r>
      <rPr>
        <sz val="11"/>
        <color theme="1"/>
        <rFont val="Calibri"/>
        <family val="2"/>
        <scheme val="minor"/>
      </rPr>
      <t>Coordinador, Historiador especializado en Patrimonio, Especialista en Fotogrametria y Modelo 3D, Programador y Experto en UI-EX, Creativo Multimedia de Audiovisuales (video y audio)</t>
    </r>
  </si>
  <si>
    <t>Enfoque metodológico de la propuesta</t>
  </si>
  <si>
    <t>Claridad, calendario y coherencia</t>
  </si>
  <si>
    <t>Tecnologia seleccionada y medios tecnicos</t>
  </si>
  <si>
    <t>Fuentes documentales a utilizar</t>
  </si>
  <si>
    <t>Medioa humanos. Equipo y Roles</t>
  </si>
  <si>
    <t>Criterio sociales. Mujeres 50%</t>
  </si>
  <si>
    <t>Economica</t>
  </si>
  <si>
    <t>Incrementos de elementos digitales (3 ptos. Por Modelado 3D, 1 Pto por Tour Virtual 360 y 1 Pto por nueva VR o AR</t>
  </si>
  <si>
    <t>Capitel de Roldán y Ferragut en el Palacio de los Reyes de Navarra, Realidad Mixta</t>
  </si>
  <si>
    <t>Mandorla de la portada románica de San Miguel Arcángel en Estella-Lizarra., VR Multimedia</t>
  </si>
  <si>
    <t>1 Pdto. Turistico (No explicito)</t>
  </si>
  <si>
    <t>OTRV. General para la promocion del turismo.</t>
  </si>
  <si>
    <t>Caracteristicas</t>
  </si>
  <si>
    <t>21 elementos a digitalizar de una u otra forma</t>
  </si>
  <si>
    <t>Escaneos de alta resolucion y PBR</t>
  </si>
  <si>
    <t>Georrefenciacion</t>
  </si>
  <si>
    <t>Incorporacion de efectos de Realidad Aumentada o Mixta (15 Realidad Aumentada)</t>
  </si>
  <si>
    <t>Modelos 3D de fases históricas, incluyendo recorrido virtual (17 a 8.750 euros)</t>
  </si>
  <si>
    <t>Virtualizacion fotogrametrica y laser de piezas patrimoniales (15 a 900 euros)</t>
  </si>
  <si>
    <t>Tour Virtual a partir de galeria interior y exterior (10 videos a 1.400 euros)</t>
  </si>
  <si>
    <t>Coste Unitario</t>
  </si>
  <si>
    <t>Externos SoulBilbao + Emovere</t>
  </si>
  <si>
    <t>% Bajada</t>
  </si>
  <si>
    <t>Coste Final</t>
  </si>
  <si>
    <t>Coste Unitario Bajada</t>
  </si>
  <si>
    <t>Viajes</t>
  </si>
  <si>
    <t>BBM-NNTTs - RP - Yolanda Sampayo</t>
  </si>
  <si>
    <t>BBM-NNTTs - RP - Pako Navas</t>
  </si>
  <si>
    <t>Programador C</t>
  </si>
  <si>
    <t>Programador B</t>
  </si>
  <si>
    <t>Programador A</t>
  </si>
  <si>
    <t>Programador Senior</t>
  </si>
  <si>
    <t>Programador D</t>
  </si>
  <si>
    <t>AT. E</t>
  </si>
  <si>
    <t>AT. D</t>
  </si>
  <si>
    <t>AT. C</t>
  </si>
  <si>
    <t>AT. B</t>
  </si>
  <si>
    <t>AT. A</t>
  </si>
  <si>
    <t>Analista Funcional</t>
  </si>
  <si>
    <t>AF. C</t>
  </si>
  <si>
    <t>AF. B</t>
  </si>
  <si>
    <t>AF. A</t>
  </si>
  <si>
    <t>Responsable Proyectos</t>
  </si>
  <si>
    <t>RP. C</t>
  </si>
  <si>
    <t>RP. B</t>
  </si>
  <si>
    <t>RP. A</t>
  </si>
  <si>
    <t>Diseñador Gráfico</t>
  </si>
  <si>
    <t>DG. A</t>
  </si>
  <si>
    <t xml:space="preserve">GP </t>
  </si>
  <si>
    <t>Responsable Proyectos (Yolanda)</t>
  </si>
  <si>
    <t>Gestor de Proyecto (Pako)</t>
  </si>
  <si>
    <t>17 Modelo 3D de fases históricas</t>
  </si>
  <si>
    <t>17 Web APP Recorridos Virtuales con posibilidad de visualidaz diferentes épocas. Sugieren 20 sitios</t>
  </si>
  <si>
    <t>BBM-NNTTs - AT - Olatz Obieta</t>
  </si>
  <si>
    <t>16 Tours Virtuales (Fotografías 360 o 360 3D). Sugieren 16 lugares. Incluyendo video 360</t>
  </si>
  <si>
    <t>16 web APP para los Tours Virtuales. Sugieren 16 lugares. Incluyendo vídeo 360</t>
  </si>
  <si>
    <t>19 Piezas. La pidas y cruces románicas en 2 localizaciones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</si>
</sst>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d/m/yyyy"/>
    <numFmt numFmtId="165" formatCode="_-* #,##0.00\ [$€-C0A]_-;\-* #,##0.00\ [$€-C0A]_-;_-* &quot;-&quot;??\ [$€-C0A]_-;_-@_-"/>
    <numFmt numFmtId="166" formatCode="_-&quot;£&quot;* #,##0.00_-;\-&quot;£&quot;* #,##0.00_-;_-&quot;£&quot;* &quot;-&quot;??_-;_-@"/>
    <numFmt numFmtId="167" formatCode="_-* #,##0.00\ &quot;€&quot;_-;\-* #,##0.00\ &quot;€&quot;_-;_-* &quot;-&quot;??\ &quot;€&quot;_-;_-@"/>
    <numFmt numFmtId="168" formatCode="0.0%"/>
    <numFmt numFmtId="169" formatCode="_-* #,##0.00\ [$€-1]_-;\-* #,##0.00\ [$€-1]_-;_-* &quot;-&quot;??\ [$€-1]"/>
    <numFmt numFmtId="170" formatCode="_-* #,##0\ _€_-;\-* #,##0\ _€_-;_-* &quot;-&quot;??\ _€_-;_-@"/>
    <numFmt numFmtId="171" formatCode="#,##0_ ;\-#,##0\ "/>
    <numFmt numFmtId="172" formatCode="_-* #,##0.00\ _€_-;\-* #,##0.00\ _€_-;_-* &quot;-&quot;??\ _€_-;_-@_-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u/>
      <sz val="10"/>
      <color theme="1"/>
      <name val="Trebuchet MS"/>
      <family val="2"/>
    </font>
    <font>
      <sz val="9"/>
      <color theme="0"/>
      <name val="Trebuchet MS"/>
      <family val="2"/>
    </font>
    <font>
      <sz val="9"/>
      <color rgb="FF7F7F7F"/>
      <name val="Trebuchet MS"/>
      <family val="2"/>
    </font>
    <font>
      <i/>
      <sz val="10"/>
      <color theme="1"/>
      <name val="Trebuchet MS"/>
      <family val="2"/>
    </font>
    <font>
      <sz val="8"/>
      <color theme="1"/>
      <name val="Trebuchet MS"/>
      <family val="2"/>
    </font>
    <font>
      <b/>
      <sz val="9"/>
      <color rgb="FFFF0000"/>
      <name val="Trebuchet MS"/>
      <family val="2"/>
    </font>
    <font>
      <i/>
      <sz val="9"/>
      <color theme="1"/>
      <name val="Trebuchet MS"/>
      <family val="2"/>
    </font>
    <font>
      <b/>
      <sz val="10"/>
      <color rgb="FFFF0000"/>
      <name val="Trebuchet MS"/>
      <family val="2"/>
    </font>
    <font>
      <sz val="11"/>
      <name val="Calibri"/>
      <family val="2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9"/>
      <color rgb="FFC00000"/>
      <name val="Trebuchet MS"/>
      <family val="2"/>
    </font>
    <font>
      <b/>
      <sz val="14"/>
      <color rgb="FFC00000"/>
      <name val="Trebuchet MS"/>
      <family val="2"/>
    </font>
    <font>
      <b/>
      <sz val="11"/>
      <color rgb="FFC00000"/>
      <name val="Trebuchet MS"/>
      <family val="2"/>
    </font>
    <font>
      <i/>
      <sz val="9"/>
      <color rgb="FFC00000"/>
      <name val="Trebuchet MS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rgb="FFFF0000"/>
      <name val="Trebuchet MS"/>
      <family val="2"/>
    </font>
  </fonts>
  <fills count="16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rgb="FF222A35"/>
        <bgColor rgb="FF222A35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rgb="FFD6DCE4"/>
      </patternFill>
    </fill>
    <fill>
      <patternFill patternType="solid">
        <fgColor rgb="FF073763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D459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4" fillId="0" borderId="0" xfId="0" applyFont="1"/>
    <xf numFmtId="0" fontId="5" fillId="2" borderId="1" xfId="0" applyFont="1" applyFill="1" applyBorder="1"/>
    <xf numFmtId="0" fontId="6" fillId="0" borderId="0" xfId="0" applyFont="1"/>
    <xf numFmtId="164" fontId="6" fillId="2" borderId="1" xfId="0" applyNumberFormat="1" applyFont="1" applyFill="1" applyBorder="1"/>
    <xf numFmtId="164" fontId="6" fillId="0" borderId="0" xfId="0" applyNumberFormat="1" applyFont="1"/>
    <xf numFmtId="0" fontId="6" fillId="2" borderId="1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7" fillId="0" borderId="0" xfId="0" applyFont="1"/>
    <xf numFmtId="0" fontId="8" fillId="3" borderId="6" xfId="0" applyFont="1" applyFill="1" applyBorder="1" applyAlignment="1">
      <alignment horizontal="center"/>
    </xf>
    <xf numFmtId="0" fontId="6" fillId="2" borderId="7" xfId="0" applyFont="1" applyFill="1" applyBorder="1"/>
    <xf numFmtId="164" fontId="6" fillId="2" borderId="8" xfId="0" applyNumberFormat="1" applyFont="1" applyFill="1" applyBorder="1"/>
    <xf numFmtId="0" fontId="8" fillId="3" borderId="9" xfId="0" applyFont="1" applyFill="1" applyBorder="1" applyAlignment="1">
      <alignment horizontal="center"/>
    </xf>
    <xf numFmtId="166" fontId="6" fillId="2" borderId="10" xfId="0" applyNumberFormat="1" applyFont="1" applyFill="1" applyBorder="1"/>
    <xf numFmtId="165" fontId="6" fillId="2" borderId="11" xfId="0" applyNumberFormat="1" applyFont="1" applyFill="1" applyBorder="1"/>
    <xf numFmtId="167" fontId="6" fillId="4" borderId="0" xfId="0" applyNumberFormat="1" applyFont="1" applyFill="1"/>
    <xf numFmtId="0" fontId="9" fillId="0" borderId="0" xfId="0" applyFont="1" applyAlignment="1">
      <alignment horizontal="right"/>
    </xf>
    <xf numFmtId="166" fontId="9" fillId="0" borderId="0" xfId="0" applyNumberFormat="1" applyFont="1"/>
    <xf numFmtId="166" fontId="6" fillId="0" borderId="0" xfId="0" applyNumberFormat="1" applyFont="1"/>
    <xf numFmtId="168" fontId="6" fillId="0" borderId="0" xfId="0" applyNumberFormat="1" applyFont="1"/>
    <xf numFmtId="0" fontId="10" fillId="0" borderId="0" xfId="0" applyFont="1"/>
    <xf numFmtId="0" fontId="8" fillId="3" borderId="12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6" fillId="2" borderId="13" xfId="0" applyFont="1" applyFill="1" applyBorder="1"/>
    <xf numFmtId="165" fontId="6" fillId="2" borderId="14" xfId="0" applyNumberFormat="1" applyFont="1" applyFill="1" applyBorder="1"/>
    <xf numFmtId="169" fontId="11" fillId="0" borderId="14" xfId="0" applyNumberFormat="1" applyFont="1" applyBorder="1" applyAlignment="1">
      <alignment horizontal="center"/>
    </xf>
    <xf numFmtId="165" fontId="6" fillId="0" borderId="14" xfId="0" applyNumberFormat="1" applyFont="1" applyBorder="1"/>
    <xf numFmtId="0" fontId="12" fillId="0" borderId="0" xfId="0" applyFont="1"/>
    <xf numFmtId="169" fontId="13" fillId="0" borderId="0" xfId="0" applyNumberFormat="1" applyFont="1" applyAlignment="1">
      <alignment horizontal="center"/>
    </xf>
    <xf numFmtId="0" fontId="13" fillId="0" borderId="0" xfId="0" applyFont="1"/>
    <xf numFmtId="167" fontId="6" fillId="0" borderId="0" xfId="0" applyNumberFormat="1" applyFont="1"/>
    <xf numFmtId="0" fontId="8" fillId="3" borderId="8" xfId="0" applyFont="1" applyFill="1" applyBorder="1" applyAlignment="1">
      <alignment horizontal="center"/>
    </xf>
    <xf numFmtId="0" fontId="6" fillId="2" borderId="15" xfId="0" applyFont="1" applyFill="1" applyBorder="1"/>
    <xf numFmtId="0" fontId="6" fillId="2" borderId="10" xfId="0" applyFont="1" applyFill="1" applyBorder="1"/>
    <xf numFmtId="165" fontId="6" fillId="2" borderId="10" xfId="0" applyNumberFormat="1" applyFont="1" applyFill="1" applyBorder="1"/>
    <xf numFmtId="166" fontId="6" fillId="2" borderId="11" xfId="0" applyNumberFormat="1" applyFont="1" applyFill="1" applyBorder="1"/>
    <xf numFmtId="0" fontId="4" fillId="0" borderId="3" xfId="0" applyFont="1" applyBorder="1"/>
    <xf numFmtId="167" fontId="6" fillId="4" borderId="5" xfId="0" applyNumberFormat="1" applyFont="1" applyFill="1" applyBorder="1"/>
    <xf numFmtId="0" fontId="4" fillId="0" borderId="6" xfId="0" applyFont="1" applyBorder="1"/>
    <xf numFmtId="167" fontId="4" fillId="5" borderId="16" xfId="0" applyNumberFormat="1" applyFont="1" applyFill="1" applyBorder="1"/>
    <xf numFmtId="0" fontId="4" fillId="0" borderId="6" xfId="0" applyFont="1" applyBorder="1" applyAlignment="1">
      <alignment horizontal="right"/>
    </xf>
    <xf numFmtId="167" fontId="4" fillId="6" borderId="16" xfId="0" applyNumberFormat="1" applyFont="1" applyFill="1" applyBorder="1"/>
    <xf numFmtId="0" fontId="14" fillId="0" borderId="0" xfId="0" applyFont="1"/>
    <xf numFmtId="0" fontId="4" fillId="0" borderId="9" xfId="0" applyFont="1" applyBorder="1"/>
    <xf numFmtId="10" fontId="4" fillId="5" borderId="17" xfId="0" applyNumberFormat="1" applyFont="1" applyFill="1" applyBorder="1"/>
    <xf numFmtId="0" fontId="4" fillId="0" borderId="9" xfId="0" applyFont="1" applyBorder="1" applyAlignment="1">
      <alignment horizontal="right"/>
    </xf>
    <xf numFmtId="10" fontId="4" fillId="6" borderId="17" xfId="0" applyNumberFormat="1" applyFont="1" applyFill="1" applyBorder="1"/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left"/>
    </xf>
    <xf numFmtId="0" fontId="5" fillId="0" borderId="18" xfId="0" applyFont="1" applyBorder="1"/>
    <xf numFmtId="0" fontId="5" fillId="0" borderId="19" xfId="0" applyFont="1" applyBorder="1" applyAlignment="1">
      <alignment horizontal="center"/>
    </xf>
    <xf numFmtId="0" fontId="5" fillId="0" borderId="19" xfId="0" applyFont="1" applyBorder="1"/>
    <xf numFmtId="0" fontId="6" fillId="0" borderId="20" xfId="0" applyFont="1" applyBorder="1"/>
    <xf numFmtId="0" fontId="5" fillId="0" borderId="21" xfId="0" applyFont="1" applyBorder="1"/>
    <xf numFmtId="0" fontId="5" fillId="0" borderId="23" xfId="0" applyFont="1" applyBorder="1"/>
    <xf numFmtId="0" fontId="5" fillId="0" borderId="25" xfId="0" applyFont="1" applyBorder="1"/>
    <xf numFmtId="171" fontId="13" fillId="0" borderId="0" xfId="0" applyNumberFormat="1" applyFont="1"/>
    <xf numFmtId="0" fontId="17" fillId="0" borderId="0" xfId="1"/>
    <xf numFmtId="165" fontId="6" fillId="7" borderId="2" xfId="0" applyNumberFormat="1" applyFont="1" applyFill="1" applyBorder="1"/>
    <xf numFmtId="0" fontId="5" fillId="2" borderId="7" xfId="0" applyFont="1" applyFill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0" borderId="0" xfId="0" applyNumberFormat="1" applyFont="1"/>
    <xf numFmtId="0" fontId="19" fillId="0" borderId="0" xfId="0" applyFont="1"/>
    <xf numFmtId="22" fontId="20" fillId="0" borderId="0" xfId="0" applyNumberFormat="1" applyFont="1"/>
    <xf numFmtId="166" fontId="6" fillId="0" borderId="18" xfId="0" applyNumberFormat="1" applyFont="1" applyBorder="1"/>
    <xf numFmtId="170" fontId="6" fillId="2" borderId="28" xfId="0" applyNumberFormat="1" applyFont="1" applyFill="1" applyBorder="1"/>
    <xf numFmtId="171" fontId="6" fillId="4" borderId="27" xfId="0" applyNumberFormat="1" applyFont="1" applyFill="1" applyBorder="1"/>
    <xf numFmtId="0" fontId="18" fillId="0" borderId="0" xfId="0" applyFont="1"/>
    <xf numFmtId="0" fontId="21" fillId="0" borderId="0" xfId="0" applyFont="1"/>
    <xf numFmtId="0" fontId="3" fillId="0" borderId="0" xfId="0" applyFont="1"/>
    <xf numFmtId="165" fontId="6" fillId="4" borderId="27" xfId="0" applyNumberFormat="1" applyFont="1" applyFill="1" applyBorder="1"/>
    <xf numFmtId="0" fontId="23" fillId="0" borderId="0" xfId="0" applyFont="1" applyAlignment="1">
      <alignment wrapText="1"/>
    </xf>
    <xf numFmtId="0" fontId="23" fillId="8" borderId="0" xfId="0" applyFont="1" applyFill="1" applyAlignment="1">
      <alignment vertical="center" wrapText="1"/>
    </xf>
    <xf numFmtId="0" fontId="24" fillId="8" borderId="0" xfId="0" applyFont="1" applyFill="1" applyAlignment="1">
      <alignment vertical="center" wrapText="1"/>
    </xf>
    <xf numFmtId="0" fontId="24" fillId="8" borderId="0" xfId="0" applyFont="1" applyFill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3" fillId="9" borderId="27" xfId="0" applyFont="1" applyFill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27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23" fillId="10" borderId="27" xfId="0" applyFont="1" applyFill="1" applyBorder="1" applyAlignment="1">
      <alignment vertical="center" wrapText="1"/>
    </xf>
    <xf numFmtId="0" fontId="23" fillId="10" borderId="27" xfId="0" applyFont="1" applyFill="1" applyBorder="1" applyAlignment="1">
      <alignment horizontal="center" vertical="center" wrapText="1"/>
    </xf>
    <xf numFmtId="0" fontId="23" fillId="11" borderId="27" xfId="0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wrapText="1"/>
    </xf>
    <xf numFmtId="0" fontId="23" fillId="11" borderId="27" xfId="0" applyFont="1" applyFill="1" applyBorder="1" applyAlignment="1">
      <alignment vertical="center" wrapText="1"/>
    </xf>
    <xf numFmtId="0" fontId="23" fillId="11" borderId="27" xfId="0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right"/>
    </xf>
    <xf numFmtId="0" fontId="26" fillId="0" borderId="29" xfId="0" applyFont="1" applyBorder="1"/>
    <xf numFmtId="0" fontId="22" fillId="0" borderId="30" xfId="0" applyFont="1" applyBorder="1"/>
    <xf numFmtId="0" fontId="26" fillId="13" borderId="29" xfId="0" applyFont="1" applyFill="1" applyBorder="1"/>
    <xf numFmtId="0" fontId="22" fillId="13" borderId="30" xfId="0" applyFont="1" applyFill="1" applyBorder="1"/>
    <xf numFmtId="0" fontId="24" fillId="14" borderId="0" xfId="0" applyFont="1" applyFill="1"/>
    <xf numFmtId="0" fontId="24" fillId="14" borderId="0" xfId="0" applyFont="1" applyFill="1" applyAlignment="1">
      <alignment wrapText="1"/>
    </xf>
    <xf numFmtId="0" fontId="0" fillId="0" borderId="0" xfId="0" applyAlignment="1">
      <alignment wrapText="1"/>
    </xf>
    <xf numFmtId="0" fontId="22" fillId="0" borderId="0" xfId="0" applyFont="1"/>
    <xf numFmtId="1" fontId="25" fillId="0" borderId="27" xfId="0" applyNumberFormat="1" applyFont="1" applyBorder="1" applyAlignment="1">
      <alignment horizontal="center"/>
    </xf>
    <xf numFmtId="0" fontId="25" fillId="0" borderId="27" xfId="0" applyFont="1" applyBorder="1" applyAlignment="1">
      <alignment wrapText="1"/>
    </xf>
    <xf numFmtId="0" fontId="25" fillId="0" borderId="27" xfId="0" applyFont="1" applyBorder="1" applyAlignment="1">
      <alignment horizontal="center" wrapText="1"/>
    </xf>
    <xf numFmtId="44" fontId="24" fillId="8" borderId="0" xfId="2" applyFont="1" applyFill="1" applyAlignment="1">
      <alignment horizontal="center" vertical="center"/>
    </xf>
    <xf numFmtId="44" fontId="23" fillId="12" borderId="31" xfId="2" applyFont="1" applyFill="1" applyBorder="1" applyAlignment="1">
      <alignment horizontal="center" wrapText="1"/>
    </xf>
    <xf numFmtId="44" fontId="23" fillId="13" borderId="31" xfId="2" applyFont="1" applyFill="1" applyBorder="1" applyAlignment="1">
      <alignment horizontal="center" wrapText="1"/>
    </xf>
    <xf numFmtId="44" fontId="24" fillId="14" borderId="0" xfId="2" applyFont="1" applyFill="1" applyAlignment="1">
      <alignment horizontal="center" wrapText="1"/>
    </xf>
    <xf numFmtId="0" fontId="0" fillId="0" borderId="27" xfId="0" applyBorder="1"/>
    <xf numFmtId="44" fontId="0" fillId="0" borderId="27" xfId="2" applyFont="1" applyBorder="1"/>
    <xf numFmtId="165" fontId="21" fillId="0" borderId="0" xfId="0" applyNumberFormat="1" applyFont="1"/>
    <xf numFmtId="0" fontId="27" fillId="0" borderId="0" xfId="0" applyFont="1"/>
    <xf numFmtId="165" fontId="27" fillId="0" borderId="0" xfId="0" applyNumberFormat="1" applyFont="1"/>
    <xf numFmtId="172" fontId="6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/>
    <xf numFmtId="44" fontId="0" fillId="0" borderId="0" xfId="2" applyFont="1" applyBorder="1"/>
    <xf numFmtId="0" fontId="22" fillId="0" borderId="0" xfId="0" applyFont="1" applyAlignment="1">
      <alignment wrapText="1"/>
    </xf>
    <xf numFmtId="3" fontId="0" fillId="0" borderId="0" xfId="0" applyNumberFormat="1"/>
    <xf numFmtId="0" fontId="26" fillId="10" borderId="27" xfId="0" applyFont="1" applyFill="1" applyBorder="1" applyAlignment="1">
      <alignment vertical="center" wrapText="1"/>
    </xf>
    <xf numFmtId="0" fontId="23" fillId="15" borderId="27" xfId="0" applyFont="1" applyFill="1" applyBorder="1" applyAlignment="1">
      <alignment vertical="center" wrapText="1"/>
    </xf>
    <xf numFmtId="0" fontId="23" fillId="15" borderId="27" xfId="0" applyFont="1" applyFill="1" applyBorder="1" applyAlignment="1">
      <alignment horizontal="center" vertical="center" wrapText="1"/>
    </xf>
    <xf numFmtId="0" fontId="23" fillId="15" borderId="27" xfId="0" applyFont="1" applyFill="1" applyBorder="1" applyAlignment="1">
      <alignment horizontal="center" wrapText="1"/>
    </xf>
    <xf numFmtId="0" fontId="12" fillId="0" borderId="22" xfId="0" applyFont="1" applyBorder="1" applyAlignment="1">
      <alignment horizontal="center" vertical="center" wrapText="1"/>
    </xf>
    <xf numFmtId="0" fontId="15" fillId="0" borderId="24" xfId="0" applyFont="1" applyBorder="1"/>
    <xf numFmtId="0" fontId="15" fillId="0" borderId="26" xfId="0" applyFont="1" applyBorder="1"/>
    <xf numFmtId="0" fontId="6" fillId="2" borderId="27" xfId="0" applyFont="1" applyFill="1" applyBorder="1" applyAlignment="1">
      <alignment horizontal="left" vertical="top" wrapText="1"/>
    </xf>
    <xf numFmtId="0" fontId="6" fillId="2" borderId="27" xfId="0" applyFont="1" applyFill="1" applyBorder="1" applyAlignment="1">
      <alignment horizontal="left" vertical="top"/>
    </xf>
    <xf numFmtId="165" fontId="6" fillId="0" borderId="28" xfId="0" applyNumberFormat="1" applyFont="1" applyBorder="1"/>
    <xf numFmtId="166" fontId="6" fillId="0" borderId="27" xfId="0" applyNumberFormat="1" applyFont="1" applyBorder="1"/>
    <xf numFmtId="0" fontId="1" fillId="0" borderId="0" xfId="3"/>
    <xf numFmtId="4" fontId="1" fillId="0" borderId="0" xfId="3" applyNumberFormat="1"/>
    <xf numFmtId="9" fontId="0" fillId="0" borderId="0" xfId="0" applyNumberFormat="1"/>
    <xf numFmtId="0" fontId="1" fillId="15" borderId="0" xfId="3" applyFill="1"/>
    <xf numFmtId="4" fontId="1" fillId="15" borderId="0" xfId="3" applyNumberFormat="1" applyFill="1"/>
    <xf numFmtId="0" fontId="1" fillId="0" borderId="0" xfId="3" applyFill="1"/>
    <xf numFmtId="4" fontId="1" fillId="0" borderId="0" xfId="3" applyNumberFormat="1" applyFill="1"/>
  </cellXfs>
  <cellStyles count="4">
    <cellStyle name="Hipervínculo" xfId="1" builtinId="8"/>
    <cellStyle name="Moneda" xfId="2" builtinId="4"/>
    <cellStyle name="Normal" xfId="0" builtinId="0"/>
    <cellStyle name="Normal 2" xfId="3" xr:uid="{FB44FB3F-1837-4A96-B23B-B3F384B932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029C-DE1A-4D28-8865-9DF4D71149ED}">
  <dimension ref="A2:O65"/>
  <sheetViews>
    <sheetView tabSelected="1" topLeftCell="B2" zoomScaleNormal="100" workbookViewId="0">
      <selection activeCell="J34" sqref="J34"/>
    </sheetView>
  </sheetViews>
  <sheetFormatPr baseColWidth="10" defaultRowHeight="15" x14ac:dyDescent="0.25"/>
  <cols>
    <col min="1" max="1" width="13.85546875" bestFit="1" customWidth="1"/>
    <col min="3" max="3" width="97.42578125" bestFit="1" customWidth="1"/>
    <col min="4" max="4" width="10" bestFit="1" customWidth="1"/>
    <col min="5" max="7" width="10" customWidth="1"/>
    <col min="8" max="8" width="12.85546875" bestFit="1" customWidth="1"/>
    <col min="9" max="9" width="19.140625" customWidth="1"/>
    <col min="10" max="10" width="20.7109375" customWidth="1"/>
    <col min="11" max="11" width="10.85546875" bestFit="1" customWidth="1"/>
    <col min="12" max="12" width="23.140625" bestFit="1" customWidth="1"/>
    <col min="13" max="13" width="11.85546875" bestFit="1" customWidth="1"/>
    <col min="14" max="14" width="13.140625" bestFit="1" customWidth="1"/>
  </cols>
  <sheetData>
    <row r="2" spans="1:14" ht="38.25" x14ac:dyDescent="0.25">
      <c r="A2" s="74"/>
      <c r="B2" s="75"/>
      <c r="C2" s="76" t="s">
        <v>82</v>
      </c>
      <c r="D2" s="76" t="s">
        <v>66</v>
      </c>
      <c r="E2" s="76" t="s">
        <v>115</v>
      </c>
      <c r="F2" s="76" t="s">
        <v>117</v>
      </c>
      <c r="G2" s="76" t="s">
        <v>119</v>
      </c>
      <c r="H2" s="76" t="s">
        <v>118</v>
      </c>
      <c r="I2" s="77" t="s">
        <v>67</v>
      </c>
      <c r="J2" s="77" t="s">
        <v>68</v>
      </c>
      <c r="K2" s="78" t="s">
        <v>69</v>
      </c>
      <c r="L2" s="78" t="s">
        <v>70</v>
      </c>
      <c r="M2" s="78" t="s">
        <v>71</v>
      </c>
      <c r="N2" s="75"/>
    </row>
    <row r="3" spans="1:14" x14ac:dyDescent="0.25">
      <c r="A3" s="74"/>
      <c r="B3" s="74"/>
      <c r="C3" s="79" t="s">
        <v>47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4"/>
    </row>
    <row r="4" spans="1:14" x14ac:dyDescent="0.25">
      <c r="A4" s="74"/>
      <c r="B4" s="74" t="s">
        <v>48</v>
      </c>
      <c r="C4" s="80" t="s">
        <v>49</v>
      </c>
      <c r="D4" s="80"/>
      <c r="E4" s="80"/>
      <c r="F4" s="80"/>
      <c r="G4" s="80"/>
      <c r="H4" s="80"/>
      <c r="I4" s="81">
        <v>40</v>
      </c>
      <c r="J4" s="81">
        <v>40</v>
      </c>
      <c r="K4" s="82">
        <v>24</v>
      </c>
      <c r="L4" s="82"/>
      <c r="M4" s="82"/>
      <c r="N4" s="74"/>
    </row>
    <row r="5" spans="1:14" x14ac:dyDescent="0.25">
      <c r="A5" s="74"/>
      <c r="B5" s="74"/>
      <c r="C5" s="80" t="s">
        <v>50</v>
      </c>
      <c r="D5" s="80"/>
      <c r="E5" s="80"/>
      <c r="F5" s="80"/>
      <c r="G5" s="80"/>
      <c r="H5" s="80"/>
      <c r="I5" s="82">
        <v>40</v>
      </c>
      <c r="J5" s="81">
        <v>80</v>
      </c>
      <c r="K5" s="82"/>
      <c r="L5" s="82"/>
      <c r="M5" s="82"/>
      <c r="N5" s="74"/>
    </row>
    <row r="6" spans="1:14" x14ac:dyDescent="0.25">
      <c r="A6" s="74"/>
      <c r="B6" s="74" t="s">
        <v>48</v>
      </c>
      <c r="C6" s="80" t="s">
        <v>51</v>
      </c>
      <c r="D6" s="80"/>
      <c r="E6" s="80"/>
      <c r="F6" s="80"/>
      <c r="G6" s="80"/>
      <c r="H6" s="80"/>
      <c r="I6" s="82"/>
      <c r="J6" s="81">
        <v>40</v>
      </c>
      <c r="K6" s="82">
        <v>8</v>
      </c>
      <c r="L6" s="82"/>
      <c r="M6" s="82"/>
      <c r="N6" s="74"/>
    </row>
    <row r="7" spans="1:14" x14ac:dyDescent="0.25">
      <c r="A7" s="74"/>
      <c r="B7" s="74" t="s">
        <v>48</v>
      </c>
      <c r="C7" s="80" t="s">
        <v>52</v>
      </c>
      <c r="D7" s="80"/>
      <c r="E7" s="80"/>
      <c r="F7" s="80"/>
      <c r="G7" s="80"/>
      <c r="H7" s="80"/>
      <c r="I7" s="82"/>
      <c r="J7" s="82">
        <v>40</v>
      </c>
      <c r="K7" s="82">
        <v>80</v>
      </c>
      <c r="L7" s="82"/>
      <c r="M7" s="82"/>
      <c r="N7" s="74"/>
    </row>
    <row r="8" spans="1:14" x14ac:dyDescent="0.25">
      <c r="A8" s="74"/>
      <c r="B8" s="74"/>
      <c r="C8" s="117" t="s">
        <v>114</v>
      </c>
      <c r="D8" s="83"/>
      <c r="E8" s="83"/>
      <c r="F8" s="83"/>
      <c r="G8" s="83"/>
      <c r="H8" s="83"/>
      <c r="I8" s="84"/>
      <c r="J8" s="84"/>
      <c r="K8" s="84"/>
      <c r="L8" s="84"/>
      <c r="M8" s="84"/>
      <c r="N8" s="74"/>
    </row>
    <row r="9" spans="1:14" x14ac:dyDescent="0.25">
      <c r="A9" s="74"/>
      <c r="B9" s="74"/>
      <c r="C9" s="80" t="s">
        <v>149</v>
      </c>
      <c r="D9" s="80">
        <v>16</v>
      </c>
      <c r="E9" s="80">
        <v>900</v>
      </c>
      <c r="F9" s="80">
        <v>45</v>
      </c>
      <c r="G9" s="80">
        <f>E9*(100-F9)/100</f>
        <v>495</v>
      </c>
      <c r="H9" s="80">
        <f>D9*G9</f>
        <v>7920</v>
      </c>
      <c r="I9" s="85"/>
      <c r="J9" s="85"/>
      <c r="K9" s="85"/>
      <c r="L9" s="85"/>
      <c r="M9" s="85"/>
      <c r="N9" s="74"/>
    </row>
    <row r="10" spans="1:14" ht="17.25" customHeight="1" x14ac:dyDescent="0.25">
      <c r="A10" s="74"/>
      <c r="B10" s="74"/>
      <c r="C10" s="80" t="s">
        <v>150</v>
      </c>
      <c r="D10" s="80">
        <v>16</v>
      </c>
      <c r="E10" s="80">
        <v>500</v>
      </c>
      <c r="F10" s="80">
        <v>45</v>
      </c>
      <c r="G10" s="80">
        <f>E10*(100-F10)/100</f>
        <v>275</v>
      </c>
      <c r="H10" s="80">
        <f>D10*G10</f>
        <v>4400</v>
      </c>
      <c r="I10" s="85"/>
      <c r="J10" s="85"/>
      <c r="K10" s="85"/>
      <c r="L10" s="86"/>
      <c r="M10" s="85"/>
      <c r="N10" s="74"/>
    </row>
    <row r="11" spans="1:14" x14ac:dyDescent="0.25">
      <c r="A11" s="74"/>
      <c r="B11" s="74"/>
      <c r="C11" s="117" t="s">
        <v>112</v>
      </c>
      <c r="D11" s="83"/>
      <c r="E11" s="83"/>
      <c r="F11" s="83"/>
      <c r="G11" s="83"/>
      <c r="H11" s="83"/>
      <c r="I11" s="84"/>
      <c r="J11" s="84"/>
      <c r="K11" s="84"/>
      <c r="L11" s="84"/>
      <c r="M11" s="84"/>
      <c r="N11" s="74"/>
    </row>
    <row r="12" spans="1:14" x14ac:dyDescent="0.25">
      <c r="A12" s="74"/>
      <c r="B12" s="74"/>
      <c r="C12" s="80" t="s">
        <v>146</v>
      </c>
      <c r="D12" s="80">
        <v>17</v>
      </c>
      <c r="E12" s="80">
        <v>6500</v>
      </c>
      <c r="F12" s="80">
        <v>45</v>
      </c>
      <c r="G12" s="80">
        <f t="shared" ref="G12" si="0">E12*(100-F12)/100</f>
        <v>3575</v>
      </c>
      <c r="H12" s="80">
        <f t="shared" ref="H12" si="1">D12*G12</f>
        <v>60775</v>
      </c>
      <c r="I12" s="82"/>
      <c r="J12" s="82"/>
      <c r="K12" s="82"/>
      <c r="L12" s="82"/>
      <c r="M12" s="82"/>
      <c r="N12" s="74"/>
    </row>
    <row r="13" spans="1:14" x14ac:dyDescent="0.25">
      <c r="A13" s="74"/>
      <c r="B13" s="74"/>
      <c r="C13" s="80" t="s">
        <v>147</v>
      </c>
      <c r="D13" s="80">
        <v>17</v>
      </c>
      <c r="E13" s="80">
        <v>2000</v>
      </c>
      <c r="F13" s="80">
        <v>45</v>
      </c>
      <c r="G13" s="80">
        <f t="shared" ref="G13:G18" si="2">E13*(100-F13)/100</f>
        <v>1100</v>
      </c>
      <c r="H13" s="80">
        <f t="shared" ref="H13:H20" si="3">D13*G13</f>
        <v>18700</v>
      </c>
      <c r="I13" s="82"/>
      <c r="J13" s="99"/>
      <c r="K13" s="100"/>
      <c r="L13" s="86"/>
      <c r="M13" s="101"/>
      <c r="N13" s="74"/>
    </row>
    <row r="14" spans="1:14" x14ac:dyDescent="0.25">
      <c r="A14" s="74"/>
      <c r="B14" s="74"/>
      <c r="C14" s="117" t="s">
        <v>113</v>
      </c>
      <c r="D14" s="83"/>
      <c r="E14" s="83"/>
      <c r="F14" s="83"/>
      <c r="G14" s="83"/>
      <c r="H14" s="83"/>
      <c r="I14" s="84"/>
      <c r="J14" s="84"/>
      <c r="K14" s="84"/>
      <c r="L14" s="84"/>
      <c r="M14" s="84"/>
      <c r="N14" s="74"/>
    </row>
    <row r="15" spans="1:14" x14ac:dyDescent="0.25">
      <c r="A15" s="74"/>
      <c r="B15" s="74"/>
      <c r="C15" s="80" t="s">
        <v>151</v>
      </c>
      <c r="D15" s="80">
        <v>19</v>
      </c>
      <c r="E15" s="80">
        <v>900</v>
      </c>
      <c r="F15" s="80">
        <v>45</v>
      </c>
      <c r="G15" s="80">
        <f t="shared" si="2"/>
        <v>495</v>
      </c>
      <c r="H15" s="80">
        <f t="shared" si="3"/>
        <v>9405</v>
      </c>
      <c r="I15" s="82"/>
      <c r="J15" s="99"/>
      <c r="K15" s="82"/>
      <c r="L15" s="86"/>
      <c r="M15" s="101"/>
      <c r="N15" s="74"/>
    </row>
    <row r="16" spans="1:14" x14ac:dyDescent="0.25">
      <c r="A16" s="74"/>
      <c r="B16" s="74"/>
      <c r="C16" s="117" t="s">
        <v>111</v>
      </c>
      <c r="D16" s="83"/>
      <c r="E16" s="83"/>
      <c r="F16" s="83"/>
      <c r="G16" s="83"/>
      <c r="H16" s="83"/>
      <c r="I16" s="84"/>
      <c r="J16" s="84"/>
      <c r="K16" s="84"/>
      <c r="L16" s="84"/>
      <c r="M16" s="84"/>
      <c r="N16" s="74"/>
    </row>
    <row r="17" spans="1:15" x14ac:dyDescent="0.25">
      <c r="A17" s="74"/>
      <c r="B17" s="74"/>
      <c r="C17" s="80" t="s">
        <v>103</v>
      </c>
      <c r="D17" s="80">
        <v>7</v>
      </c>
      <c r="E17" s="80">
        <v>1100</v>
      </c>
      <c r="F17" s="80">
        <v>45</v>
      </c>
      <c r="G17" s="80">
        <f t="shared" si="2"/>
        <v>605</v>
      </c>
      <c r="H17" s="80">
        <f t="shared" si="3"/>
        <v>4235</v>
      </c>
      <c r="I17" s="82"/>
      <c r="J17" s="82"/>
      <c r="K17" s="82"/>
      <c r="L17" s="82"/>
      <c r="M17" s="86"/>
      <c r="N17" s="74"/>
    </row>
    <row r="18" spans="1:15" x14ac:dyDescent="0.25">
      <c r="A18" s="74"/>
      <c r="B18" s="74"/>
      <c r="C18" s="80" t="s">
        <v>104</v>
      </c>
      <c r="D18" s="80">
        <v>8</v>
      </c>
      <c r="E18" s="80">
        <v>1100</v>
      </c>
      <c r="F18" s="80">
        <v>45</v>
      </c>
      <c r="G18" s="80">
        <f t="shared" si="2"/>
        <v>605</v>
      </c>
      <c r="H18" s="80">
        <f t="shared" si="3"/>
        <v>4840</v>
      </c>
      <c r="I18" s="82"/>
      <c r="J18" s="82"/>
      <c r="K18" s="82"/>
      <c r="L18" s="82"/>
      <c r="M18" s="86"/>
      <c r="N18" s="74"/>
    </row>
    <row r="19" spans="1:15" x14ac:dyDescent="0.25">
      <c r="A19" s="74"/>
      <c r="B19" s="74"/>
      <c r="C19" s="117" t="s">
        <v>105</v>
      </c>
      <c r="D19" s="83"/>
      <c r="E19" s="83"/>
      <c r="F19" s="83"/>
      <c r="G19" s="83"/>
      <c r="H19" s="83"/>
      <c r="I19" s="84"/>
      <c r="J19" s="84"/>
      <c r="K19" s="84"/>
      <c r="L19" s="84"/>
      <c r="M19" s="84"/>
      <c r="N19" s="74"/>
    </row>
    <row r="20" spans="1:15" x14ac:dyDescent="0.25">
      <c r="A20" s="74"/>
      <c r="B20" s="74"/>
      <c r="C20" s="80" t="s">
        <v>106</v>
      </c>
      <c r="D20" s="80">
        <v>1</v>
      </c>
      <c r="E20" s="80">
        <v>20000</v>
      </c>
      <c r="F20" s="80">
        <v>45</v>
      </c>
      <c r="G20" s="80">
        <f t="shared" ref="G20" si="4">E20*(100-F20)/100</f>
        <v>11000</v>
      </c>
      <c r="H20" s="80">
        <f t="shared" si="3"/>
        <v>11000</v>
      </c>
      <c r="I20" s="82"/>
      <c r="J20" s="86"/>
      <c r="K20" s="86"/>
      <c r="L20" s="86"/>
      <c r="M20" s="86"/>
      <c r="N20" s="74"/>
    </row>
    <row r="21" spans="1:15" x14ac:dyDescent="0.25">
      <c r="A21" s="74"/>
      <c r="B21" s="74"/>
      <c r="C21" s="117" t="s">
        <v>107</v>
      </c>
      <c r="D21" s="83"/>
      <c r="E21" s="83"/>
      <c r="F21" s="83"/>
      <c r="G21" s="83"/>
      <c r="H21" s="83"/>
      <c r="I21" s="84"/>
      <c r="J21" s="84"/>
      <c r="K21" s="84"/>
      <c r="L21" s="84"/>
      <c r="M21" s="84"/>
      <c r="N21" s="74"/>
    </row>
    <row r="22" spans="1:15" x14ac:dyDescent="0.25">
      <c r="A22" s="74"/>
      <c r="B22" s="74"/>
      <c r="C22" s="87" t="s">
        <v>108</v>
      </c>
      <c r="D22" s="87"/>
      <c r="E22" s="87"/>
      <c r="F22" s="87"/>
      <c r="G22" s="87"/>
      <c r="H22" s="87"/>
      <c r="I22" s="85"/>
      <c r="J22" s="88"/>
      <c r="K22" s="85"/>
      <c r="L22" s="86"/>
      <c r="M22" s="85"/>
      <c r="N22" s="74"/>
    </row>
    <row r="23" spans="1:15" x14ac:dyDescent="0.25">
      <c r="A23" s="74"/>
      <c r="B23" s="74"/>
      <c r="C23" s="87" t="s">
        <v>109</v>
      </c>
      <c r="D23" s="87"/>
      <c r="E23" s="87"/>
      <c r="F23" s="87"/>
      <c r="G23" s="87"/>
      <c r="H23" s="87"/>
      <c r="I23" s="85"/>
      <c r="J23" s="85"/>
      <c r="K23" s="85"/>
      <c r="L23" s="86"/>
      <c r="M23" s="85"/>
      <c r="N23" s="74"/>
    </row>
    <row r="24" spans="1:15" x14ac:dyDescent="0.25">
      <c r="A24" s="74"/>
      <c r="B24" s="74"/>
      <c r="C24" s="87" t="s">
        <v>110</v>
      </c>
      <c r="D24" s="87"/>
      <c r="E24" s="87"/>
      <c r="F24" s="87"/>
      <c r="G24" s="87"/>
      <c r="H24" s="87"/>
      <c r="I24" s="85"/>
      <c r="J24" s="85"/>
      <c r="K24" s="85"/>
      <c r="L24" s="86"/>
      <c r="M24" s="85"/>
      <c r="N24" s="74"/>
    </row>
    <row r="25" spans="1:15" x14ac:dyDescent="0.25">
      <c r="A25" s="74"/>
      <c r="B25" s="74"/>
      <c r="C25" s="118"/>
      <c r="D25" s="118"/>
      <c r="E25" s="118"/>
      <c r="F25" s="118"/>
      <c r="G25" s="118"/>
      <c r="H25" s="118"/>
      <c r="I25" s="119"/>
      <c r="J25" s="119"/>
      <c r="K25" s="119"/>
      <c r="L25" s="120"/>
      <c r="M25" s="119"/>
      <c r="N25" s="74"/>
    </row>
    <row r="26" spans="1:15" x14ac:dyDescent="0.25">
      <c r="A26" s="74"/>
      <c r="B26" s="74"/>
      <c r="C26" s="89"/>
      <c r="D26" s="89"/>
      <c r="E26" s="89"/>
      <c r="F26" s="89"/>
      <c r="G26" s="89"/>
      <c r="H26" s="77"/>
      <c r="I26" s="77">
        <f>SUM(I4:I24)</f>
        <v>80</v>
      </c>
      <c r="J26" s="77">
        <f>SUM(J4:J24)</f>
        <v>200</v>
      </c>
      <c r="K26" s="77">
        <f>SUM(K4:K24)</f>
        <v>112</v>
      </c>
      <c r="L26" s="77">
        <f>SUM(L4:L24)</f>
        <v>0</v>
      </c>
      <c r="M26" s="77">
        <f>SUM(M4:M24)</f>
        <v>0</v>
      </c>
      <c r="N26" s="90"/>
    </row>
    <row r="27" spans="1:15" x14ac:dyDescent="0.25">
      <c r="A27" s="74"/>
      <c r="B27" s="74"/>
      <c r="C27" s="89"/>
      <c r="D27" s="89"/>
      <c r="E27" s="89"/>
      <c r="F27" s="89"/>
      <c r="G27" s="89"/>
      <c r="H27" s="77"/>
      <c r="I27" s="77">
        <v>49.34</v>
      </c>
      <c r="J27" s="77">
        <v>40.98</v>
      </c>
      <c r="K27" s="77">
        <v>40.98</v>
      </c>
      <c r="L27" s="78">
        <v>30</v>
      </c>
      <c r="M27" s="78">
        <v>30</v>
      </c>
      <c r="N27" s="74"/>
    </row>
    <row r="28" spans="1:15" ht="15.75" thickBot="1" x14ac:dyDescent="0.3">
      <c r="A28" s="74"/>
      <c r="B28" s="74"/>
      <c r="C28" s="89"/>
      <c r="D28" s="89"/>
      <c r="E28" s="89"/>
      <c r="F28" s="89"/>
      <c r="G28" s="89"/>
      <c r="H28" s="102">
        <f>SUM(H10:H20)</f>
        <v>113355</v>
      </c>
      <c r="I28" s="102">
        <f>I26*I27</f>
        <v>3947.2000000000003</v>
      </c>
      <c r="J28" s="102">
        <f t="shared" ref="J28:M28" si="5">J26*J27</f>
        <v>8196</v>
      </c>
      <c r="K28" s="102">
        <f t="shared" si="5"/>
        <v>4589.7599999999993</v>
      </c>
      <c r="L28" s="102">
        <f t="shared" si="5"/>
        <v>0</v>
      </c>
      <c r="M28" s="102">
        <f t="shared" si="5"/>
        <v>0</v>
      </c>
      <c r="N28" s="102">
        <f>SUM(H28:M28)</f>
        <v>130087.95999999999</v>
      </c>
    </row>
    <row r="29" spans="1:15" ht="15.75" thickBot="1" x14ac:dyDescent="0.3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91" t="s">
        <v>72</v>
      </c>
      <c r="M29" s="92"/>
      <c r="N29" s="103">
        <f>N28</f>
        <v>130087.95999999999</v>
      </c>
    </row>
    <row r="30" spans="1:15" ht="15.75" thickBot="1" x14ac:dyDescent="0.3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91" t="s">
        <v>53</v>
      </c>
      <c r="M30" s="92"/>
      <c r="N30" s="103"/>
      <c r="O30" t="s">
        <v>73</v>
      </c>
    </row>
    <row r="31" spans="1:15" ht="15.75" thickBot="1" x14ac:dyDescent="0.3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91" t="s">
        <v>74</v>
      </c>
      <c r="M31" s="92"/>
      <c r="N31" s="103"/>
    </row>
    <row r="32" spans="1:15" ht="15.75" thickBot="1" x14ac:dyDescent="0.3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93" t="s">
        <v>54</v>
      </c>
      <c r="M32" s="94"/>
      <c r="N32" s="104"/>
    </row>
    <row r="33" spans="1:15" ht="15.75" thickBot="1" x14ac:dyDescent="0.3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93" t="s">
        <v>55</v>
      </c>
      <c r="M33" s="94"/>
      <c r="N33" s="104"/>
    </row>
    <row r="34" spans="1:15" ht="15.75" thickBot="1" x14ac:dyDescent="0.3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93" t="s">
        <v>56</v>
      </c>
      <c r="M34" s="94"/>
      <c r="N34" s="104"/>
    </row>
    <row r="35" spans="1:15" ht="15.75" thickBot="1" x14ac:dyDescent="0.3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93" t="s">
        <v>57</v>
      </c>
      <c r="M35" s="94"/>
      <c r="N35" s="104"/>
      <c r="O35" t="s">
        <v>75</v>
      </c>
    </row>
    <row r="36" spans="1:15" ht="15.75" thickBot="1" x14ac:dyDescent="0.3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93" t="s">
        <v>58</v>
      </c>
      <c r="M36" s="94"/>
      <c r="N36" s="104"/>
      <c r="O36" t="s">
        <v>76</v>
      </c>
    </row>
    <row r="37" spans="1:15" x14ac:dyDescent="0.25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95" t="s">
        <v>59</v>
      </c>
      <c r="M37" s="96"/>
      <c r="N37" s="105">
        <f>SUM(N29:N36)</f>
        <v>130087.95999999999</v>
      </c>
    </row>
    <row r="38" spans="1:15" x14ac:dyDescent="0.25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95" t="s">
        <v>60</v>
      </c>
      <c r="M38" s="96"/>
      <c r="N38" s="105">
        <f>N37*1.2</f>
        <v>156105.552</v>
      </c>
    </row>
    <row r="39" spans="1:15" x14ac:dyDescent="0.25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</row>
    <row r="41" spans="1:15" x14ac:dyDescent="0.25">
      <c r="L41" s="106"/>
      <c r="M41" s="106" t="s">
        <v>19</v>
      </c>
      <c r="N41" s="106" t="s">
        <v>77</v>
      </c>
    </row>
    <row r="42" spans="1:15" x14ac:dyDescent="0.25">
      <c r="C42" t="s">
        <v>86</v>
      </c>
      <c r="D42" s="116">
        <v>192750</v>
      </c>
      <c r="E42" s="116"/>
      <c r="F42" s="116"/>
      <c r="G42" s="116"/>
      <c r="H42" s="116"/>
      <c r="L42" s="106" t="s">
        <v>78</v>
      </c>
      <c r="M42" s="106">
        <f>SUM(I26:K26)</f>
        <v>392</v>
      </c>
      <c r="N42" s="107">
        <f>SUM(I28:K28)</f>
        <v>16732.96</v>
      </c>
    </row>
    <row r="43" spans="1:15" x14ac:dyDescent="0.25">
      <c r="A43" t="s">
        <v>83</v>
      </c>
      <c r="C43" s="112" t="s">
        <v>91</v>
      </c>
      <c r="D43" s="97"/>
      <c r="E43" s="97"/>
      <c r="F43" s="97"/>
      <c r="G43" s="97"/>
      <c r="H43" s="97"/>
      <c r="L43" s="106" t="s">
        <v>79</v>
      </c>
      <c r="M43" s="106">
        <f>SUM(L26:M26)</f>
        <v>0</v>
      </c>
      <c r="N43" s="107">
        <f>SUM(L28:M28)</f>
        <v>0</v>
      </c>
    </row>
    <row r="44" spans="1:15" x14ac:dyDescent="0.25">
      <c r="A44" t="s">
        <v>84</v>
      </c>
      <c r="C44" s="113" t="s">
        <v>92</v>
      </c>
      <c r="L44" s="106" t="s">
        <v>80</v>
      </c>
      <c r="M44" s="106">
        <v>6000</v>
      </c>
      <c r="N44" s="107">
        <f>M44</f>
        <v>6000</v>
      </c>
    </row>
    <row r="45" spans="1:15" x14ac:dyDescent="0.25">
      <c r="A45" t="s">
        <v>85</v>
      </c>
      <c r="C45" s="113" t="s">
        <v>93</v>
      </c>
      <c r="L45" s="106"/>
      <c r="M45" s="106"/>
      <c r="N45" s="107"/>
    </row>
    <row r="46" spans="1:15" x14ac:dyDescent="0.25">
      <c r="A46" t="s">
        <v>61</v>
      </c>
      <c r="C46" s="98" t="s">
        <v>62</v>
      </c>
      <c r="D46" s="98"/>
      <c r="E46" s="98"/>
      <c r="F46" s="98"/>
      <c r="G46" s="98"/>
      <c r="H46" s="98"/>
      <c r="L46" s="106" t="s">
        <v>81</v>
      </c>
      <c r="M46" s="106"/>
      <c r="N46" s="107">
        <f>SUM(N42:N44)</f>
        <v>22732.959999999999</v>
      </c>
    </row>
    <row r="47" spans="1:15" ht="30" x14ac:dyDescent="0.25">
      <c r="C47" s="115" t="s">
        <v>94</v>
      </c>
      <c r="D47" s="98"/>
      <c r="E47" s="98"/>
      <c r="F47" s="98"/>
      <c r="G47" s="98"/>
      <c r="H47" s="98"/>
      <c r="N47" s="114"/>
    </row>
    <row r="49" spans="1:9" x14ac:dyDescent="0.25">
      <c r="A49" t="s">
        <v>61</v>
      </c>
      <c r="C49" s="98" t="s">
        <v>63</v>
      </c>
      <c r="D49" s="98"/>
      <c r="E49" s="98"/>
      <c r="F49" s="98"/>
      <c r="G49" s="98"/>
      <c r="H49" s="98"/>
    </row>
    <row r="51" spans="1:9" x14ac:dyDescent="0.25">
      <c r="C51" s="98" t="s">
        <v>90</v>
      </c>
      <c r="D51" s="98"/>
      <c r="E51" s="98"/>
      <c r="F51" s="98"/>
      <c r="G51" s="98"/>
      <c r="H51" s="98"/>
    </row>
    <row r="52" spans="1:9" x14ac:dyDescent="0.25">
      <c r="C52" s="113" t="s">
        <v>95</v>
      </c>
      <c r="I52" s="98">
        <v>10</v>
      </c>
    </row>
    <row r="53" spans="1:9" x14ac:dyDescent="0.25">
      <c r="C53" s="113" t="s">
        <v>96</v>
      </c>
      <c r="I53" s="98">
        <v>8</v>
      </c>
    </row>
    <row r="54" spans="1:9" x14ac:dyDescent="0.25">
      <c r="C54" s="113" t="s">
        <v>97</v>
      </c>
      <c r="I54" s="98">
        <v>15</v>
      </c>
    </row>
    <row r="55" spans="1:9" x14ac:dyDescent="0.25">
      <c r="C55" s="113" t="s">
        <v>98</v>
      </c>
      <c r="I55" s="98">
        <v>7</v>
      </c>
    </row>
    <row r="56" spans="1:9" x14ac:dyDescent="0.25">
      <c r="C56" s="113" t="s">
        <v>99</v>
      </c>
      <c r="I56" s="98">
        <v>10</v>
      </c>
    </row>
    <row r="57" spans="1:9" x14ac:dyDescent="0.25">
      <c r="I57" s="98"/>
    </row>
    <row r="58" spans="1:9" x14ac:dyDescent="0.25">
      <c r="C58" s="98" t="s">
        <v>89</v>
      </c>
      <c r="D58" s="98"/>
      <c r="E58" s="98"/>
      <c r="F58" s="98"/>
      <c r="G58" s="98"/>
      <c r="H58" s="98"/>
      <c r="I58" s="98"/>
    </row>
    <row r="59" spans="1:9" x14ac:dyDescent="0.25">
      <c r="C59" s="113" t="s">
        <v>100</v>
      </c>
      <c r="I59" s="98">
        <v>3</v>
      </c>
    </row>
    <row r="60" spans="1:9" x14ac:dyDescent="0.25">
      <c r="C60" s="113" t="s">
        <v>88</v>
      </c>
      <c r="I60" s="98">
        <v>7</v>
      </c>
    </row>
    <row r="61" spans="1:9" x14ac:dyDescent="0.25">
      <c r="C61" s="113" t="s">
        <v>101</v>
      </c>
      <c r="I61" s="98">
        <v>30</v>
      </c>
    </row>
    <row r="62" spans="1:9" x14ac:dyDescent="0.25">
      <c r="C62" s="113" t="s">
        <v>87</v>
      </c>
      <c r="I62" s="98">
        <v>10</v>
      </c>
    </row>
    <row r="63" spans="1:9" x14ac:dyDescent="0.25">
      <c r="C63" s="113" t="s">
        <v>102</v>
      </c>
      <c r="I63" s="98">
        <v>10</v>
      </c>
    </row>
    <row r="65" spans="1:3" x14ac:dyDescent="0.25">
      <c r="A65" s="113" t="s">
        <v>64</v>
      </c>
      <c r="C65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15642-DDD4-4339-986A-592F56A764DF}">
  <dimension ref="A1:Z998"/>
  <sheetViews>
    <sheetView showGridLines="0" zoomScaleNormal="100" workbookViewId="0">
      <selection activeCell="H2" sqref="H2"/>
    </sheetView>
  </sheetViews>
  <sheetFormatPr baseColWidth="10" defaultColWidth="14.42578125" defaultRowHeight="15" customHeight="1" x14ac:dyDescent="0.25"/>
  <cols>
    <col min="1" max="1" width="37.7109375" bestFit="1" customWidth="1"/>
    <col min="2" max="2" width="24.5703125" customWidth="1"/>
    <col min="3" max="3" width="20.85546875" customWidth="1"/>
    <col min="4" max="4" width="17.140625" customWidth="1"/>
    <col min="5" max="5" width="17.42578125" customWidth="1"/>
    <col min="6" max="6" width="14.5703125" customWidth="1"/>
    <col min="7" max="7" width="13.5703125" customWidth="1"/>
    <col min="8" max="8" width="14.140625" customWidth="1"/>
    <col min="9" max="9" width="13" customWidth="1"/>
    <col min="10" max="10" width="15.85546875" customWidth="1"/>
    <col min="11" max="11" width="12.140625" bestFit="1" customWidth="1"/>
    <col min="12" max="26" width="11.42578125" customWidth="1"/>
  </cols>
  <sheetData>
    <row r="1" spans="1:26" ht="17.25" thickBot="1" x14ac:dyDescent="0.4">
      <c r="A1" s="1" t="s">
        <v>0</v>
      </c>
      <c r="B1" s="2" t="s">
        <v>1</v>
      </c>
      <c r="C1" s="3"/>
      <c r="D1" s="1" t="s">
        <v>2</v>
      </c>
      <c r="E1" s="4">
        <v>45538</v>
      </c>
      <c r="F1" s="3"/>
      <c r="G1" s="1" t="s">
        <v>3</v>
      </c>
      <c r="H1" s="61">
        <f>K1*0.8</f>
        <v>154200</v>
      </c>
      <c r="I1" s="64"/>
      <c r="J1" s="3" t="s">
        <v>4</v>
      </c>
      <c r="K1" s="116">
        <v>192750</v>
      </c>
      <c r="L1" s="11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thickBot="1" x14ac:dyDescent="0.4">
      <c r="A2" s="1"/>
      <c r="B2" s="5"/>
      <c r="C2" s="3"/>
      <c r="D2" s="1" t="s">
        <v>5</v>
      </c>
      <c r="E2" s="4">
        <v>45903</v>
      </c>
      <c r="F2" s="3"/>
      <c r="G2" s="1" t="s">
        <v>6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7.25" thickBot="1" x14ac:dyDescent="0.4">
      <c r="A3" s="1" t="s">
        <v>7</v>
      </c>
      <c r="B3" s="7"/>
      <c r="C3" s="8"/>
      <c r="D3" s="8"/>
      <c r="E3" s="8"/>
      <c r="F3" s="9"/>
      <c r="G3" s="109"/>
      <c r="H3" s="110"/>
      <c r="I3" s="109"/>
      <c r="J3" s="7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x14ac:dyDescent="0.35">
      <c r="A4" s="1"/>
      <c r="B4" s="3"/>
      <c r="C4" s="3"/>
      <c r="D4" s="3"/>
      <c r="E4" s="3"/>
      <c r="F4" s="3"/>
      <c r="G4" s="3"/>
      <c r="H4" s="6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x14ac:dyDescent="0.35">
      <c r="A5" s="1" t="s">
        <v>8</v>
      </c>
      <c r="B5" s="124"/>
      <c r="C5" s="125"/>
      <c r="D5" s="125"/>
      <c r="E5" s="125"/>
      <c r="F5" s="12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x14ac:dyDescent="0.35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7.25" thickBot="1" x14ac:dyDescent="0.4">
      <c r="A7" s="10" t="s">
        <v>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x14ac:dyDescent="0.35">
      <c r="A8" s="11" t="s">
        <v>10</v>
      </c>
      <c r="B8" s="62" t="s">
        <v>42</v>
      </c>
      <c r="C8" s="62" t="s">
        <v>43</v>
      </c>
      <c r="D8" s="62" t="s">
        <v>41</v>
      </c>
      <c r="E8" s="62" t="s">
        <v>44</v>
      </c>
      <c r="F8" s="12"/>
      <c r="G8" s="12"/>
      <c r="H8" s="1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7.25" thickBot="1" x14ac:dyDescent="0.4">
      <c r="A9" s="14" t="s">
        <v>11</v>
      </c>
      <c r="B9" s="63"/>
      <c r="C9" s="63"/>
      <c r="D9" s="63"/>
      <c r="E9" s="63"/>
      <c r="F9" s="15"/>
      <c r="G9" s="15"/>
      <c r="H9" s="16"/>
      <c r="I9" s="17">
        <f>H1</f>
        <v>154200</v>
      </c>
      <c r="J9" s="18"/>
      <c r="K9" s="1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0.5" customHeight="1" x14ac:dyDescent="0.35">
      <c r="A10" s="3"/>
      <c r="B10" s="20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x14ac:dyDescent="0.35">
      <c r="A11" s="10" t="s">
        <v>12</v>
      </c>
      <c r="B11" s="3"/>
      <c r="C11" s="3"/>
      <c r="D11" s="3"/>
      <c r="E11" s="3"/>
      <c r="F11" s="3"/>
      <c r="G11" s="3"/>
      <c r="H11" s="2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7.25" thickBot="1" x14ac:dyDescent="0.4">
      <c r="A12" s="22" t="s">
        <v>13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x14ac:dyDescent="0.35">
      <c r="A13" s="23" t="s">
        <v>14</v>
      </c>
      <c r="B13" s="24" t="s">
        <v>15</v>
      </c>
      <c r="C13" s="24" t="s">
        <v>16</v>
      </c>
      <c r="D13" s="25" t="s">
        <v>17</v>
      </c>
      <c r="E13" s="25" t="s">
        <v>18</v>
      </c>
      <c r="F13" s="25" t="s">
        <v>19</v>
      </c>
      <c r="G13" s="25" t="s">
        <v>20</v>
      </c>
      <c r="H13" s="25" t="s">
        <v>21</v>
      </c>
      <c r="I13" s="25" t="s">
        <v>22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x14ac:dyDescent="0.35">
      <c r="A14" s="26" t="s">
        <v>122</v>
      </c>
      <c r="B14" s="27">
        <f>SBA!D24</f>
        <v>53040</v>
      </c>
      <c r="C14" s="28">
        <f>IF(B14&gt;=53946,17208.77,B14*0.319)</f>
        <v>16919.760000000002</v>
      </c>
      <c r="D14" s="29">
        <f>B14+C14</f>
        <v>69959.760000000009</v>
      </c>
      <c r="E14" s="29">
        <f>D14/1756+4.7*1.04</f>
        <v>44.728410022779045</v>
      </c>
      <c r="F14" s="68">
        <f>'BBM - NNTTs'!I26</f>
        <v>80</v>
      </c>
      <c r="G14" s="29">
        <f t="shared" ref="G14:G16" si="0">E14*F14</f>
        <v>3578.2728018223233</v>
      </c>
      <c r="H14" s="27"/>
      <c r="I14" s="29">
        <f t="shared" ref="I14:I16" si="1">G14+H14</f>
        <v>3578.2728018223233</v>
      </c>
      <c r="J14" s="30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x14ac:dyDescent="0.35">
      <c r="A15" s="26" t="s">
        <v>121</v>
      </c>
      <c r="B15" s="27">
        <f>SBA!D21</f>
        <v>42759.450599999996</v>
      </c>
      <c r="C15" s="28">
        <f t="shared" ref="C15:C16" si="2">IF(B15&gt;=53946,17208.77,B15*0.319)</f>
        <v>13640.264741399998</v>
      </c>
      <c r="D15" s="29">
        <f t="shared" ref="D15:D16" si="3">B15+C15</f>
        <v>56399.715341399991</v>
      </c>
      <c r="E15" s="29">
        <f t="shared" ref="E15:E16" si="4">D15/1756+4.7*1.04</f>
        <v>37.006288918792706</v>
      </c>
      <c r="F15" s="68">
        <v>200</v>
      </c>
      <c r="G15" s="29">
        <f t="shared" si="0"/>
        <v>7401.2577837585413</v>
      </c>
      <c r="H15" s="27"/>
      <c r="I15" s="29">
        <f t="shared" si="1"/>
        <v>7401.2577837585413</v>
      </c>
      <c r="J15" s="30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x14ac:dyDescent="0.35">
      <c r="A16" s="26" t="s">
        <v>148</v>
      </c>
      <c r="B16" s="27">
        <f>SBA!D13</f>
        <v>29931.604199999998</v>
      </c>
      <c r="C16" s="28">
        <f t="shared" si="2"/>
        <v>9548.1817398000003</v>
      </c>
      <c r="D16" s="29">
        <f t="shared" si="3"/>
        <v>39479.7859398</v>
      </c>
      <c r="E16" s="29">
        <f t="shared" si="4"/>
        <v>27.370793815375855</v>
      </c>
      <c r="F16" s="68">
        <f>'BBM - NNTTs'!K26</f>
        <v>112</v>
      </c>
      <c r="G16" s="29">
        <f t="shared" si="0"/>
        <v>3065.5289073220956</v>
      </c>
      <c r="H16" s="27"/>
      <c r="I16" s="126">
        <f t="shared" si="1"/>
        <v>3065.5289073220956</v>
      </c>
      <c r="J16" s="3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35">
      <c r="A17" s="3"/>
      <c r="B17" s="20"/>
      <c r="C17" s="31"/>
      <c r="D17" s="20"/>
      <c r="E17" s="67"/>
      <c r="F17" s="69">
        <f>SUM(F14:F16)</f>
        <v>392</v>
      </c>
      <c r="G17" s="20"/>
      <c r="H17" s="67">
        <f>SUM(H14:H16)</f>
        <v>0</v>
      </c>
      <c r="I17" s="127">
        <f>SUM(I14:I16)</f>
        <v>14045.059492902961</v>
      </c>
      <c r="J17" s="3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4">
      <c r="A18" s="22" t="s">
        <v>23</v>
      </c>
      <c r="B18" s="3"/>
      <c r="C18" s="3"/>
      <c r="D18" s="3"/>
      <c r="E18" s="3"/>
      <c r="F18" s="32"/>
      <c r="G18" s="3"/>
      <c r="H18" s="3"/>
      <c r="I18" s="3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5">
      <c r="A19" s="23" t="s">
        <v>24</v>
      </c>
      <c r="B19" s="25" t="s">
        <v>25</v>
      </c>
      <c r="C19" s="25" t="s">
        <v>11</v>
      </c>
      <c r="D19" s="34" t="s">
        <v>26</v>
      </c>
      <c r="E19" s="3"/>
      <c r="F19" s="59"/>
      <c r="G19" s="3"/>
      <c r="H19" s="3"/>
      <c r="I19" s="3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4">
      <c r="A20" s="35" t="s">
        <v>116</v>
      </c>
      <c r="B20" s="36"/>
      <c r="C20" s="37">
        <f>'BBM - NNTTs'!H28</f>
        <v>113355</v>
      </c>
      <c r="D20" s="38"/>
      <c r="E20" s="70"/>
      <c r="F20" s="71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4">
      <c r="A21" s="35" t="s">
        <v>120</v>
      </c>
      <c r="B21" s="35"/>
      <c r="C21" s="37">
        <v>3000</v>
      </c>
      <c r="D21" s="38"/>
      <c r="E21" s="70"/>
      <c r="F21" s="108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4">
      <c r="A22" s="35"/>
      <c r="B22" s="36"/>
      <c r="C22" s="37"/>
      <c r="D22" s="38"/>
      <c r="E22" s="3"/>
      <c r="F22" s="3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4">
      <c r="A23" s="35"/>
      <c r="B23" s="36"/>
      <c r="C23" s="37"/>
      <c r="D23" s="38"/>
      <c r="E23" s="3"/>
      <c r="F23" s="3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thickBot="1" x14ac:dyDescent="0.4">
      <c r="A24" s="35"/>
      <c r="B24" s="36"/>
      <c r="C24" s="37"/>
      <c r="D24" s="38"/>
      <c r="E24" s="3"/>
      <c r="F24" s="3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thickBot="1" x14ac:dyDescent="0.4">
      <c r="A25" s="3"/>
      <c r="B25" s="3"/>
      <c r="C25" s="73">
        <f>SUM(C20:C24)</f>
        <v>116355</v>
      </c>
      <c r="D25" s="3"/>
      <c r="E25" s="3"/>
      <c r="F25" s="3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thickBot="1" x14ac:dyDescent="0.4">
      <c r="A26" s="3"/>
      <c r="B26" s="3"/>
      <c r="C26" s="3"/>
      <c r="D26" s="3"/>
      <c r="E26" s="39" t="s">
        <v>27</v>
      </c>
      <c r="F26" s="40">
        <f>I17+C25</f>
        <v>130400.05949290296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thickBot="1" x14ac:dyDescent="0.4">
      <c r="A27" s="10" t="s">
        <v>28</v>
      </c>
      <c r="B27" s="1"/>
      <c r="C27" s="1"/>
      <c r="D27" s="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5">
      <c r="A28" s="41" t="s">
        <v>29</v>
      </c>
      <c r="B28" s="42">
        <f>D28+F17*4.7</f>
        <v>25642.34050709704</v>
      </c>
      <c r="C28" s="43" t="s">
        <v>30</v>
      </c>
      <c r="D28" s="44">
        <f>I9-F26</f>
        <v>23799.940507097039</v>
      </c>
      <c r="E28" s="3"/>
      <c r="F28" s="4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thickBot="1" x14ac:dyDescent="0.4">
      <c r="A29" s="46" t="s">
        <v>31</v>
      </c>
      <c r="B29" s="47">
        <f>B28/I9</f>
        <v>0.16629273999414423</v>
      </c>
      <c r="C29" s="48" t="s">
        <v>32</v>
      </c>
      <c r="D29" s="49">
        <f>D28/I9</f>
        <v>0.15434462066859297</v>
      </c>
      <c r="E29" s="50" t="s">
        <v>33</v>
      </c>
      <c r="F29" s="51">
        <f>(I9-C25-H17-H25)/F17</f>
        <v>96.54336734693878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5">
      <c r="A31" s="3"/>
      <c r="B31" s="3"/>
      <c r="C31" s="52" t="s">
        <v>34</v>
      </c>
      <c r="D31" s="53" t="s">
        <v>35</v>
      </c>
      <c r="E31" s="54" t="s">
        <v>36</v>
      </c>
      <c r="F31" s="5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5">
      <c r="A32" s="3"/>
      <c r="B32" s="3"/>
      <c r="C32" s="56" t="s">
        <v>37</v>
      </c>
      <c r="D32" s="121" t="s">
        <v>38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3"/>
      <c r="B33" s="3"/>
      <c r="C33" s="57" t="s">
        <v>39</v>
      </c>
      <c r="D33" s="122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3"/>
      <c r="B34" s="3"/>
      <c r="C34" s="58" t="s">
        <v>40</v>
      </c>
      <c r="D34" s="12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5">
      <c r="A37" s="3"/>
      <c r="B37" s="3"/>
      <c r="C37" s="60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5">
      <c r="A38" s="3"/>
      <c r="B38" s="65"/>
      <c r="C38" s="6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5">
      <c r="A998" s="3"/>
      <c r="B998" s="3"/>
      <c r="C998" s="3"/>
      <c r="D998" s="3"/>
      <c r="E998" s="3"/>
      <c r="F998" s="3"/>
      <c r="G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mergeCells count="2">
    <mergeCell ref="D32:D34"/>
    <mergeCell ref="B5:F5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15610-AAFA-4668-87E1-44AE8B7F260F}">
  <dimension ref="A1:D26"/>
  <sheetViews>
    <sheetView workbookViewId="0">
      <selection activeCell="D21" sqref="D21"/>
    </sheetView>
  </sheetViews>
  <sheetFormatPr baseColWidth="10" defaultRowHeight="15" x14ac:dyDescent="0.25"/>
  <cols>
    <col min="1" max="1" width="38" customWidth="1"/>
    <col min="2" max="2" width="14.140625" bestFit="1" customWidth="1"/>
    <col min="3" max="3" width="17.42578125" customWidth="1"/>
  </cols>
  <sheetData>
    <row r="1" spans="1:4" x14ac:dyDescent="0.25">
      <c r="C1">
        <v>2024</v>
      </c>
      <c r="D1" s="130">
        <v>2025</v>
      </c>
    </row>
    <row r="2" spans="1:4" x14ac:dyDescent="0.25">
      <c r="A2" s="128" t="s">
        <v>46</v>
      </c>
      <c r="B2" s="128" t="s">
        <v>123</v>
      </c>
      <c r="C2" s="129">
        <v>15876</v>
      </c>
      <c r="D2">
        <f>C2*1.02</f>
        <v>16193.52</v>
      </c>
    </row>
    <row r="3" spans="1:4" x14ac:dyDescent="0.25">
      <c r="A3" s="128" t="s">
        <v>46</v>
      </c>
      <c r="B3" s="128" t="s">
        <v>124</v>
      </c>
      <c r="C3" s="129">
        <v>16000</v>
      </c>
      <c r="D3">
        <f t="shared" ref="D3:D26" si="0">C3*1.02</f>
        <v>16320</v>
      </c>
    </row>
    <row r="4" spans="1:4" x14ac:dyDescent="0.25">
      <c r="A4" s="128" t="s">
        <v>46</v>
      </c>
      <c r="B4" s="128" t="s">
        <v>125</v>
      </c>
      <c r="C4" s="129">
        <v>17606.82</v>
      </c>
      <c r="D4">
        <f t="shared" si="0"/>
        <v>17958.956399999999</v>
      </c>
    </row>
    <row r="6" spans="1:4" x14ac:dyDescent="0.25">
      <c r="A6" s="128" t="s">
        <v>126</v>
      </c>
      <c r="B6" s="128" t="s">
        <v>127</v>
      </c>
      <c r="C6" s="129">
        <v>20122.11</v>
      </c>
      <c r="D6">
        <f t="shared" si="0"/>
        <v>20524.552200000002</v>
      </c>
    </row>
    <row r="7" spans="1:4" x14ac:dyDescent="0.25">
      <c r="A7" s="128" t="s">
        <v>126</v>
      </c>
      <c r="B7" s="128" t="s">
        <v>123</v>
      </c>
      <c r="C7" s="129">
        <v>21798.92</v>
      </c>
      <c r="D7">
        <f t="shared" si="0"/>
        <v>22234.898399999998</v>
      </c>
    </row>
    <row r="8" spans="1:4" x14ac:dyDescent="0.25">
      <c r="A8" s="128" t="s">
        <v>126</v>
      </c>
      <c r="B8" s="128" t="s">
        <v>124</v>
      </c>
      <c r="C8" s="129">
        <v>23475.75</v>
      </c>
      <c r="D8">
        <f t="shared" si="0"/>
        <v>23945.264999999999</v>
      </c>
    </row>
    <row r="9" spans="1:4" x14ac:dyDescent="0.25">
      <c r="A9" s="131" t="s">
        <v>126</v>
      </c>
      <c r="B9" s="131" t="s">
        <v>125</v>
      </c>
      <c r="C9" s="132">
        <v>25152.62</v>
      </c>
      <c r="D9">
        <f t="shared" si="0"/>
        <v>25655.672399999999</v>
      </c>
    </row>
    <row r="11" spans="1:4" x14ac:dyDescent="0.25">
      <c r="A11" s="128" t="s">
        <v>45</v>
      </c>
      <c r="B11" s="128" t="s">
        <v>128</v>
      </c>
      <c r="C11" s="129">
        <v>25152.61</v>
      </c>
      <c r="D11">
        <f t="shared" si="0"/>
        <v>25655.662200000002</v>
      </c>
    </row>
    <row r="12" spans="1:4" x14ac:dyDescent="0.25">
      <c r="A12" s="128" t="s">
        <v>45</v>
      </c>
      <c r="B12" s="128" t="s">
        <v>129</v>
      </c>
      <c r="C12" s="129">
        <v>27248.69</v>
      </c>
      <c r="D12">
        <f t="shared" si="0"/>
        <v>27793.663799999998</v>
      </c>
    </row>
    <row r="13" spans="1:4" x14ac:dyDescent="0.25">
      <c r="A13" s="128" t="s">
        <v>45</v>
      </c>
      <c r="B13" s="128" t="s">
        <v>130</v>
      </c>
      <c r="C13" s="129">
        <v>29344.71</v>
      </c>
      <c r="D13">
        <f t="shared" si="0"/>
        <v>29931.604199999998</v>
      </c>
    </row>
    <row r="14" spans="1:4" x14ac:dyDescent="0.25">
      <c r="A14" s="128" t="s">
        <v>45</v>
      </c>
      <c r="B14" s="128" t="s">
        <v>131</v>
      </c>
      <c r="C14" s="129">
        <v>31440.75</v>
      </c>
      <c r="D14">
        <f t="shared" si="0"/>
        <v>32069.565000000002</v>
      </c>
    </row>
    <row r="15" spans="1:4" x14ac:dyDescent="0.25">
      <c r="A15" s="133" t="s">
        <v>45</v>
      </c>
      <c r="B15" s="133" t="s">
        <v>132</v>
      </c>
      <c r="C15" s="134">
        <v>33536.83</v>
      </c>
      <c r="D15">
        <f t="shared" si="0"/>
        <v>34207.566600000006</v>
      </c>
    </row>
    <row r="17" spans="1:4" x14ac:dyDescent="0.25">
      <c r="A17" s="128" t="s">
        <v>133</v>
      </c>
      <c r="B17" s="128" t="s">
        <v>134</v>
      </c>
      <c r="C17" s="129">
        <v>35213.67</v>
      </c>
      <c r="D17">
        <f t="shared" si="0"/>
        <v>35917.943399999996</v>
      </c>
    </row>
    <row r="18" spans="1:4" x14ac:dyDescent="0.25">
      <c r="A18" s="128" t="s">
        <v>133</v>
      </c>
      <c r="B18" s="128" t="s">
        <v>135</v>
      </c>
      <c r="C18" s="129">
        <v>37728.93</v>
      </c>
      <c r="D18">
        <f t="shared" si="0"/>
        <v>38483.508600000001</v>
      </c>
    </row>
    <row r="19" spans="1:4" x14ac:dyDescent="0.25">
      <c r="A19" s="133" t="s">
        <v>133</v>
      </c>
      <c r="B19" s="133" t="s">
        <v>136</v>
      </c>
      <c r="C19" s="134">
        <v>39824.980000000003</v>
      </c>
      <c r="D19">
        <f t="shared" si="0"/>
        <v>40621.479600000006</v>
      </c>
    </row>
    <row r="21" spans="1:4" x14ac:dyDescent="0.25">
      <c r="A21" s="128" t="s">
        <v>144</v>
      </c>
      <c r="B21" s="128" t="s">
        <v>138</v>
      </c>
      <c r="C21" s="129">
        <v>41921.03</v>
      </c>
      <c r="D21">
        <f>C21*1.02</f>
        <v>42759.450599999996</v>
      </c>
    </row>
    <row r="22" spans="1:4" x14ac:dyDescent="0.25">
      <c r="A22" s="128" t="s">
        <v>137</v>
      </c>
      <c r="B22" s="128" t="s">
        <v>139</v>
      </c>
      <c r="C22" s="129">
        <v>45107.06</v>
      </c>
      <c r="D22">
        <f t="shared" si="0"/>
        <v>46009.201199999996</v>
      </c>
    </row>
    <row r="23" spans="1:4" x14ac:dyDescent="0.25">
      <c r="A23" s="133" t="s">
        <v>137</v>
      </c>
      <c r="B23" s="133" t="s">
        <v>140</v>
      </c>
      <c r="C23" s="134">
        <v>47312.17</v>
      </c>
      <c r="D23">
        <f t="shared" si="0"/>
        <v>48258.413399999998</v>
      </c>
    </row>
    <row r="24" spans="1:4" x14ac:dyDescent="0.25">
      <c r="A24" s="133" t="s">
        <v>145</v>
      </c>
      <c r="B24" s="133" t="s">
        <v>143</v>
      </c>
      <c r="C24" s="134">
        <v>52000</v>
      </c>
      <c r="D24">
        <f t="shared" si="0"/>
        <v>53040</v>
      </c>
    </row>
    <row r="26" spans="1:4" x14ac:dyDescent="0.25">
      <c r="A26" s="133" t="s">
        <v>141</v>
      </c>
      <c r="B26" s="133" t="s">
        <v>142</v>
      </c>
      <c r="C26" s="134">
        <v>34445.800000000003</v>
      </c>
      <c r="D26">
        <f t="shared" si="0"/>
        <v>35134.716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BBM - NNTTs</vt:lpstr>
      <vt:lpstr>Plantilla de Validacion </vt:lpstr>
      <vt:lpstr>SBA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Fernandez</dc:creator>
  <cp:lastModifiedBy>Pako Navas Posada</cp:lastModifiedBy>
  <dcterms:created xsi:type="dcterms:W3CDTF">2023-08-30T08:26:30Z</dcterms:created>
  <dcterms:modified xsi:type="dcterms:W3CDTF">2025-05-13T07:40:04Z</dcterms:modified>
</cp:coreProperties>
</file>